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O:\מנהלות\קורונה\מענקים  שימור וארנונה\מענק שימור עובדים\"/>
    </mc:Choice>
  </mc:AlternateContent>
  <bookViews>
    <workbookView xWindow="-120" yWindow="-120" windowWidth="29040" windowHeight="15840"/>
  </bookViews>
  <sheets>
    <sheet name="גיליון 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2" l="1"/>
  <c r="E31" i="2"/>
  <c r="C46" i="2"/>
  <c r="E46" i="2" s="1"/>
  <c r="C45" i="2"/>
  <c r="C44" i="2"/>
  <c r="E44" i="2" s="1"/>
  <c r="C11" i="2"/>
  <c r="C15" i="2"/>
  <c r="B13" i="2"/>
  <c r="B9" i="2"/>
  <c r="B14" i="2"/>
  <c r="B10" i="2"/>
  <c r="E5" i="2"/>
  <c r="E4" i="2"/>
  <c r="E15" i="2" l="1"/>
  <c r="E45" i="2"/>
  <c r="C12" i="2"/>
  <c r="E12" i="2" s="1"/>
  <c r="C49" i="2" l="1"/>
  <c r="C50" i="2" s="1"/>
  <c r="D50" i="2" s="1"/>
</calcChain>
</file>

<file path=xl/comments1.xml><?xml version="1.0" encoding="utf-8"?>
<comments xmlns="http://schemas.openxmlformats.org/spreadsheetml/2006/main">
  <authors>
    <author>איתמר גזלה</author>
  </authors>
  <commentList>
    <comment ref="B22" authorId="0" shapeId="0">
      <text>
        <r>
          <rPr>
            <sz val="9"/>
            <color indexed="20"/>
            <rFont val="Tahoma"/>
            <family val="2"/>
          </rPr>
          <t>מענק בסכום של בין 1,300 ש"ח ל-6,000 ש"ח, שניתן לעצמאים ושכירים בעלי שליטה עם הכנסה שנתית של עד 240 אלף ש"ח.</t>
        </r>
      </text>
    </comment>
    <comment ref="B23" authorId="0" shapeId="0">
      <text>
        <r>
          <rPr>
            <sz val="9"/>
            <color indexed="20"/>
            <rFont val="Tahoma"/>
            <family val="2"/>
          </rPr>
          <t>מענק בסכום של בין 500 ש"ח ל-10,500 ש"ח, שניתן לעצמאים ושכירים בעלי שליטה עם הכנסה שנתית של עד 1 מיליון ש"ח.</t>
        </r>
      </text>
    </comment>
    <comment ref="B24" authorId="0" shapeId="0">
      <text>
        <r>
          <rPr>
            <sz val="9"/>
            <color indexed="20"/>
            <rFont val="Tahoma"/>
            <family val="2"/>
          </rPr>
          <t xml:space="preserve">מענק דו-חודשי, בסכום של בין 1,000 ש"ח ל-15,000 ש"ח, שניתן לעצמאים ושכירים בעלי שליטה שהיקף פעילותם ירד ב-40% לפחות בחודשיים הרלוונטיים, לעומת החודשים המקבילים בשנת 2019. 
</t>
        </r>
        <r>
          <rPr>
            <b/>
            <sz val="9"/>
            <color indexed="20"/>
            <rFont val="Tahoma"/>
            <family val="2"/>
          </rPr>
          <t>בחודשים מאי-יוני 2020 ניתנה מקדמה כמענק מיידי ולאחריה ניתנה השלמה למי שהיה זכאי</t>
        </r>
      </text>
    </comment>
    <comment ref="B25" authorId="0" shapeId="0">
      <text>
        <r>
          <rPr>
            <sz val="9"/>
            <color indexed="20"/>
            <rFont val="Tahoma"/>
            <family val="2"/>
          </rPr>
          <t xml:space="preserve">מענק דו-חודשי, בסכום של בין 1,000 ש"ח ל-15,000 ש"ח, שניתן לעצמאים ושכירים בעלי שליטה שהיקף פעילותם ירד ב-40% לפחות בחודשיים הרלוונטיים, לעומת החודשים המקבילים בשנת 2019. </t>
        </r>
      </text>
    </comment>
    <comment ref="B26" authorId="0" shapeId="0">
      <text>
        <r>
          <rPr>
            <sz val="9"/>
            <color indexed="20"/>
            <rFont val="Tahoma"/>
            <family val="2"/>
          </rPr>
          <t xml:space="preserve">מענק דו-חודשי, בסכום של בין 1,000 ש"ח ל-15,000 ש"ח, שניתן לעצמאים ושכירים בעלי שליטה שהיקף פעילותם ירד ב-40% לפחות בחודשיים הרלוונטיים, לעומת החודשים המקבילים בשנת 2019. </t>
        </r>
      </text>
    </comment>
    <comment ref="B27" authorId="0" shapeId="0">
      <text>
        <r>
          <rPr>
            <sz val="9"/>
            <color indexed="20"/>
            <rFont val="Tahoma"/>
            <family val="2"/>
          </rPr>
          <t xml:space="preserve">מענק דו-חודשי, בסכום של בין 1,000 ש"ח ל-15,000 ש"ח, שניתן לעצמאים ושכירים בעלי שליטה שהיקף פעילותם ירד ב-40% לפחות בחודשיים הרלוונטיים, לעומת החודשים המקבילים בשנת 2019. </t>
        </r>
      </text>
    </comment>
    <comment ref="B28" authorId="0" shapeId="0">
      <text>
        <r>
          <rPr>
            <sz val="9"/>
            <color indexed="20"/>
            <rFont val="Tahoma"/>
            <family val="2"/>
          </rPr>
          <t xml:space="preserve">מענק דו-חודשי, בסכום של בין 1,000 ש"ח ל-15,000 ש"ח, שניתן לעצמאים ושכירים בעלי שליטה שהיקף פעילותם ירד ב-40% לפחות בחודשיים הרלוונטיים, לעומת החודשים המקבילים בשנת 2019. </t>
        </r>
      </text>
    </comment>
    <comment ref="B30" authorId="0" shapeId="0">
      <text>
        <r>
          <rPr>
            <sz val="9"/>
            <color indexed="20"/>
            <rFont val="Tahoma"/>
            <family val="2"/>
          </rPr>
          <t>מענק נוסף בסכום של בין 1,950 ש"ח ל-50,000 ש"ח לטובת מי שנפגע פגיעה ממושכת כתוצאה ממשבר הקורונה</t>
        </r>
      </text>
    </comment>
    <comment ref="B33" authorId="0" shapeId="0">
      <text>
        <r>
          <rPr>
            <sz val="9"/>
            <color indexed="20"/>
            <rFont val="Tahoma"/>
            <family val="2"/>
          </rPr>
          <t>מענקים לעסקים שמטרתם לסייע במימון ההוצאות ההקבועות של העסק שלא נחסכו, על אף הירידה בהיקף הפעילות של העסק בעקבות התפשטות נגיף הקורונה</t>
        </r>
      </text>
    </comment>
    <comment ref="B35" authorId="0" shapeId="0">
      <text>
        <r>
          <rPr>
            <sz val="9"/>
            <color indexed="20"/>
            <rFont val="Tahoma"/>
            <family val="2"/>
          </rPr>
          <t xml:space="preserve">לעסקים עם מחזור שנתי של עד 20 מיליון ש"ח. 
סכום המענק: בין 700 ש"ח ל 400,000 ש"ח.
</t>
        </r>
      </text>
    </comment>
    <comment ref="B36" authorId="0" shapeId="0">
      <text>
        <r>
          <rPr>
            <sz val="9"/>
            <color indexed="20"/>
            <rFont val="Tahoma"/>
            <family val="2"/>
          </rPr>
          <t>לעסקים עם מחזור שנתי של עד 400 מיליון ש"ח. סכום המענק: בין 3,000 ש"ח ל 500,000 ש"ח.</t>
        </r>
      </text>
    </comment>
    <comment ref="B37" authorId="0" shapeId="0">
      <text>
        <r>
          <rPr>
            <sz val="9"/>
            <color indexed="20"/>
            <rFont val="Tahoma"/>
            <family val="2"/>
          </rPr>
          <t>לעסקים עם מחזור שנתי של עד 400 מיליון ש"ח. סכום המענק: בין 3,000 ש"ח ל 500,000 ש"ח.</t>
        </r>
      </text>
    </comment>
    <comment ref="B38" authorId="0" shapeId="0">
      <text>
        <r>
          <rPr>
            <sz val="9"/>
            <color indexed="20"/>
            <rFont val="Tahoma"/>
            <family val="2"/>
          </rPr>
          <t>לעסקים עם מחזור שנתי של עד 400 מיליון ש"ח. סכום המענק: בין 3,000 ש"ח ל 500,000 ש"ח.</t>
        </r>
      </text>
    </comment>
    <comment ref="B39" authorId="0" shapeId="0">
      <text>
        <r>
          <rPr>
            <sz val="9"/>
            <color indexed="20"/>
            <rFont val="Tahoma"/>
            <family val="2"/>
          </rPr>
          <t>לעסקים עם מחזור שנתי של עד 400 מיליון ש"ח. סכום המענק: בין 3,000 ש"ח ל 500,000 ש"ח.</t>
        </r>
      </text>
    </comment>
    <comment ref="B40" authorId="0" shapeId="0">
      <text>
        <r>
          <rPr>
            <sz val="9"/>
            <color indexed="20"/>
            <rFont val="Tahoma"/>
            <family val="2"/>
          </rPr>
          <t>לעסקים עם מחזור שנתי של עד 400 מיליון ש"ח. סכום המענק: בין 3,000 ש"ח ל 500,000 ש"ח.</t>
        </r>
      </text>
    </comment>
  </commentList>
</comments>
</file>

<file path=xl/sharedStrings.xml><?xml version="1.0" encoding="utf-8"?>
<sst xmlns="http://schemas.openxmlformats.org/spreadsheetml/2006/main" count="39" uniqueCount="33">
  <si>
    <t>מחזור שנתי 2019</t>
  </si>
  <si>
    <t>מחזור שנתי 2020</t>
  </si>
  <si>
    <t>שיעור הוצאות שכירות מהמחזור</t>
  </si>
  <si>
    <t>"מענקים סוציאליים"</t>
  </si>
  <si>
    <t>סכום המענק</t>
  </si>
  <si>
    <r>
      <t xml:space="preserve">מאי-יוני 2020
</t>
    </r>
    <r>
      <rPr>
        <sz val="9"/>
        <color rgb="FF000000"/>
        <rFont val="Calibri"/>
        <family val="2"/>
      </rPr>
      <t xml:space="preserve">(כולל המקדמה שהתקבלה) </t>
    </r>
  </si>
  <si>
    <t xml:space="preserve">יולי-אוגוסט 2020 </t>
  </si>
  <si>
    <t>ספטמבר-אוקטובר 2020</t>
  </si>
  <si>
    <t>נובמבר-דצמבר 2020</t>
  </si>
  <si>
    <t>מענק "פגיעה ממושכת"</t>
  </si>
  <si>
    <t>מענקי "הוצאות קבועות"</t>
  </si>
  <si>
    <t xml:space="preserve">שיעור ירידת המחזורים ביחס לתקופה המקבילה בשנת 2019 </t>
  </si>
  <si>
    <r>
      <t xml:space="preserve">מענק פעימה 3
</t>
    </r>
    <r>
      <rPr>
        <sz val="9"/>
        <color rgb="FF000000"/>
        <rFont val="Calibri"/>
        <family val="2"/>
      </rPr>
      <t>(תקופת הזכאות מרץ-אפריל 2020 או במסלול המאוחר מרץ-יוני 2020)</t>
    </r>
  </si>
  <si>
    <t>מאי-יוני 2020</t>
  </si>
  <si>
    <t>חישוב סכום המענק</t>
  </si>
  <si>
    <t>מספר מענקי השתתפות בהוצאות קבועות שקיבל העסק בתקופות הזכאות</t>
  </si>
  <si>
    <r>
      <t xml:space="preserve">מחזור עסקאות לשנת 2020 
</t>
    </r>
    <r>
      <rPr>
        <sz val="10"/>
        <color rgb="FF000000"/>
        <rFont val="Calibri"/>
        <family val="2"/>
      </rPr>
      <t>בתוספת סך סכומי מענקי השתתפות בהוצאות קבועות, מענק פגיעה ממושכת ומענקים סוציאליים</t>
    </r>
  </si>
  <si>
    <t>תקרת סכום המענק</t>
  </si>
  <si>
    <t>סה"כ מענק</t>
  </si>
  <si>
    <r>
      <t xml:space="preserve">מענק פעימה 2 - מרץ-יוני 2020
</t>
    </r>
    <r>
      <rPr>
        <sz val="9"/>
        <color rgb="FF000000"/>
        <rFont val="Calibri"/>
        <family val="2"/>
      </rPr>
      <t xml:space="preserve">(לעצמאים ושכירים בעלי שליטה) </t>
    </r>
  </si>
  <si>
    <r>
      <t>מענק פעימה 1 - מרץ-אפריל 2020</t>
    </r>
    <r>
      <rPr>
        <b/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(לעצמאים בלבד)</t>
    </r>
  </si>
  <si>
    <t>החוזה מכיל הוצאות שכירות בלבד</t>
  </si>
  <si>
    <t xml:space="preserve">החוזה מכיל דמי ניהול בנפרד מהוצאות השכירות </t>
  </si>
  <si>
    <t>האם חוזה השכירות מכיל תשלום עבור דמי ניהול?</t>
  </si>
  <si>
    <t xml:space="preserve">דמי הניהול כלולים בהוצאות השכירות ולא ניתן להפריד ביניהם </t>
  </si>
  <si>
    <t>"הוצאות שכירות"</t>
  </si>
  <si>
    <t>סך הוצאות שכירות 2019 לחישוב</t>
  </si>
  <si>
    <t>סך הוצאות שכירות 2020 לחישוב</t>
  </si>
  <si>
    <t>ינואר-פברואר 2021 או מרץ-אפריל 2021</t>
  </si>
  <si>
    <t>סכום מענקי ההשתתפות בהוצאות קבועות שקיבל העסק בגין כל תקופות הזכאות</t>
  </si>
  <si>
    <r>
      <t xml:space="preserve">הוצאות שכירות (כולל דמי ניהול) </t>
    </r>
    <r>
      <rPr>
        <b/>
        <u/>
        <sz val="11"/>
        <color rgb="FF000000"/>
        <rFont val="Calibri"/>
        <family val="2"/>
      </rPr>
      <t>ששולמו בפועל</t>
    </r>
    <r>
      <rPr>
        <b/>
        <sz val="11"/>
        <color rgb="FF000000"/>
        <rFont val="Calibri"/>
        <family val="2"/>
      </rPr>
      <t xml:space="preserve"> עבור שנת 2020</t>
    </r>
  </si>
  <si>
    <r>
      <t xml:space="preserve">סכום המ"ר של העסק אשר שילם בעדם ארנונה בשנת 2020 
</t>
    </r>
    <r>
      <rPr>
        <sz val="9"/>
        <color rgb="FF000000"/>
        <rFont val="Calibri"/>
        <family val="2"/>
      </rPr>
      <t>(כולל בסניפים שונים, אם ישנם)</t>
    </r>
  </si>
  <si>
    <r>
      <t xml:space="preserve">נספח בדיקת זכאות וגובה מענק השתתפות בהוצאות שכירות
</t>
    </r>
    <r>
      <rPr>
        <b/>
        <sz val="14"/>
        <color rgb="FFFFFFFF"/>
        <rFont val="Calibri"/>
        <family val="2"/>
      </rPr>
      <t>(יש למלא את כל התאים בלבן, ככל שרלוונטי, ולצרף לטופס המקוון במקום המיועד לכך)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</si>
</sst>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#,##0_ ;\-#,##0\ "/>
    <numFmt numFmtId="166" formatCode="&quot;₪&quot;\ #,##0"/>
  </numFmts>
  <fonts count="1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</font>
    <font>
      <b/>
      <sz val="24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rgb="FFFFFFFF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color rgb="FFA94E91"/>
      <name val="Tahoma"/>
      <family val="2"/>
    </font>
    <font>
      <sz val="9"/>
      <color indexed="20"/>
      <name val="Tahoma"/>
      <family val="2"/>
    </font>
    <font>
      <b/>
      <sz val="9"/>
      <color indexed="20"/>
      <name val="Tahoma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sz val="14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94E91"/>
        <bgColor rgb="FF000000"/>
      </patternFill>
    </fill>
    <fill>
      <patternFill patternType="solid">
        <fgColor rgb="FFF2FA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4" borderId="0" xfId="0" applyFont="1" applyFill="1" applyBorder="1"/>
    <xf numFmtId="0" fontId="5" fillId="4" borderId="0" xfId="0" applyFont="1" applyFill="1" applyBorder="1" applyAlignment="1">
      <alignment horizontal="center" readingOrder="1"/>
    </xf>
    <xf numFmtId="0" fontId="5" fillId="4" borderId="0" xfId="0" applyFont="1" applyFill="1" applyBorder="1" applyAlignment="1">
      <alignment horizontal="center" readingOrder="2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164" fontId="2" fillId="8" borderId="1" xfId="2" applyNumberFormat="1" applyFont="1" applyFill="1" applyBorder="1" applyAlignment="1">
      <alignment horizontal="center" vertical="center"/>
    </xf>
    <xf numFmtId="0" fontId="0" fillId="11" borderId="0" xfId="0" applyFill="1"/>
    <xf numFmtId="0" fontId="2" fillId="9" borderId="6" xfId="0" applyFont="1" applyFill="1" applyBorder="1"/>
    <xf numFmtId="0" fontId="2" fillId="9" borderId="7" xfId="0" applyFont="1" applyFill="1" applyBorder="1"/>
    <xf numFmtId="0" fontId="2" fillId="10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4" fillId="5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right"/>
    </xf>
    <xf numFmtId="0" fontId="2" fillId="5" borderId="12" xfId="0" applyFont="1" applyFill="1" applyBorder="1"/>
    <xf numFmtId="0" fontId="4" fillId="5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vertical="center"/>
    </xf>
    <xf numFmtId="0" fontId="2" fillId="4" borderId="16" xfId="0" applyFont="1" applyFill="1" applyBorder="1"/>
    <xf numFmtId="0" fontId="2" fillId="4" borderId="17" xfId="0" applyFont="1" applyFill="1" applyBorder="1"/>
    <xf numFmtId="0" fontId="10" fillId="4" borderId="0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ill="1" applyAlignment="1"/>
    <xf numFmtId="0" fontId="11" fillId="4" borderId="0" xfId="0" applyFont="1" applyFill="1" applyBorder="1"/>
    <xf numFmtId="0" fontId="11" fillId="4" borderId="0" xfId="0" applyFont="1" applyFill="1" applyBorder="1" applyAlignment="1">
      <alignment horizontal="right"/>
    </xf>
    <xf numFmtId="0" fontId="2" fillId="5" borderId="18" xfId="0" applyFont="1" applyFill="1" applyBorder="1"/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readingOrder="1"/>
    </xf>
    <xf numFmtId="0" fontId="4" fillId="5" borderId="23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/>
    </xf>
    <xf numFmtId="0" fontId="4" fillId="4" borderId="28" xfId="0" applyFont="1" applyFill="1" applyBorder="1" applyAlignment="1">
      <alignment wrapText="1"/>
    </xf>
    <xf numFmtId="3" fontId="2" fillId="8" borderId="29" xfId="0" applyNumberFormat="1" applyFont="1" applyFill="1" applyBorder="1" applyAlignment="1">
      <alignment horizont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21" xfId="1" applyNumberFormat="1" applyFont="1" applyFill="1" applyBorder="1" applyAlignment="1" applyProtection="1">
      <alignment horizontal="center" vertical="center"/>
      <protection locked="0"/>
    </xf>
    <xf numFmtId="165" fontId="2" fillId="2" borderId="22" xfId="1" applyNumberFormat="1" applyFont="1" applyFill="1" applyBorder="1" applyAlignment="1" applyProtection="1">
      <alignment horizontal="center" vertical="center"/>
      <protection locked="0"/>
    </xf>
    <xf numFmtId="165" fontId="2" fillId="2" borderId="24" xfId="1" applyNumberFormat="1" applyFont="1" applyFill="1" applyBorder="1" applyAlignment="1" applyProtection="1">
      <alignment horizontal="center" vertical="center"/>
      <protection locked="0"/>
    </xf>
    <xf numFmtId="9" fontId="2" fillId="2" borderId="25" xfId="2" applyFont="1" applyFill="1" applyBorder="1" applyAlignment="1" applyProtection="1">
      <alignment horizontal="center" vertical="center"/>
      <protection locked="0"/>
    </xf>
    <xf numFmtId="9" fontId="2" fillId="2" borderId="27" xfId="2" applyFont="1" applyFill="1" applyBorder="1" applyAlignment="1" applyProtection="1">
      <alignment horizontal="center" vertical="center"/>
      <protection locked="0"/>
    </xf>
    <xf numFmtId="9" fontId="2" fillId="2" borderId="21" xfId="2" applyFont="1" applyFill="1" applyBorder="1" applyAlignment="1" applyProtection="1">
      <alignment horizontal="center" vertical="center"/>
      <protection locked="0"/>
    </xf>
    <xf numFmtId="9" fontId="2" fillId="2" borderId="3" xfId="2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>
      <alignment vertical="center"/>
    </xf>
    <xf numFmtId="3" fontId="2" fillId="8" borderId="1" xfId="2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right" wrapText="1"/>
    </xf>
    <xf numFmtId="0" fontId="14" fillId="4" borderId="16" xfId="0" applyFont="1" applyFill="1" applyBorder="1" applyAlignment="1">
      <alignment horizontal="right" wrapText="1"/>
    </xf>
    <xf numFmtId="166" fontId="5" fillId="4" borderId="16" xfId="0" applyNumberFormat="1" applyFont="1" applyFill="1" applyBorder="1" applyAlignment="1">
      <alignment horizontal="center"/>
    </xf>
    <xf numFmtId="166" fontId="9" fillId="7" borderId="17" xfId="0" applyNumberFormat="1" applyFont="1" applyFill="1" applyBorder="1" applyAlignment="1">
      <alignment horizontal="center" vertical="center"/>
    </xf>
    <xf numFmtId="165" fontId="2" fillId="2" borderId="31" xfId="1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94E91"/>
      <color rgb="FFD830B4"/>
      <color rgb="FFF5F5F5"/>
      <color rgb="FFF2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0</xdr:row>
      <xdr:rowOff>47625</xdr:rowOff>
    </xdr:from>
    <xdr:to>
      <xdr:col>5</xdr:col>
      <xdr:colOff>1247775</xdr:colOff>
      <xdr:row>0</xdr:row>
      <xdr:rowOff>885826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86" b="17857"/>
        <a:stretch/>
      </xdr:blipFill>
      <xdr:spPr>
        <a:xfrm>
          <a:off x="9827885475" y="47625"/>
          <a:ext cx="3476625" cy="83820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76201</xdr:rowOff>
    </xdr:from>
    <xdr:to>
      <xdr:col>1</xdr:col>
      <xdr:colOff>1371601</xdr:colOff>
      <xdr:row>0</xdr:row>
      <xdr:rowOff>838201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18" t="30149" r="13450" b="37587"/>
        <a:stretch/>
      </xdr:blipFill>
      <xdr:spPr bwMode="auto">
        <a:xfrm>
          <a:off x="9836629424" y="76201"/>
          <a:ext cx="1219201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3040525</xdr:colOff>
      <xdr:row>21</xdr:row>
      <xdr:rowOff>22225</xdr:rowOff>
    </xdr:from>
    <xdr:to>
      <xdr:col>1</xdr:col>
      <xdr:colOff>3184525</xdr:colOff>
      <xdr:row>21</xdr:row>
      <xdr:rowOff>166225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500" y="444182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3038937</xdr:colOff>
      <xdr:row>22</xdr:row>
      <xdr:rowOff>26987</xdr:rowOff>
    </xdr:from>
    <xdr:to>
      <xdr:col>1</xdr:col>
      <xdr:colOff>3182937</xdr:colOff>
      <xdr:row>22</xdr:row>
      <xdr:rowOff>170987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8088" y="4837112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3039550</xdr:colOff>
      <xdr:row>25</xdr:row>
      <xdr:rowOff>20637</xdr:rowOff>
    </xdr:from>
    <xdr:to>
      <xdr:col>1</xdr:col>
      <xdr:colOff>3183550</xdr:colOff>
      <xdr:row>25</xdr:row>
      <xdr:rowOff>164637</xdr:rowOff>
    </xdr:to>
    <xdr:pic>
      <xdr:nvPicPr>
        <xdr:cNvPr id="6" name="תמונה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7475" y="5726112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3041750</xdr:colOff>
      <xdr:row>24</xdr:row>
      <xdr:rowOff>12700</xdr:rowOff>
    </xdr:from>
    <xdr:to>
      <xdr:col>1</xdr:col>
      <xdr:colOff>3185750</xdr:colOff>
      <xdr:row>24</xdr:row>
      <xdr:rowOff>156700</xdr:rowOff>
    </xdr:to>
    <xdr:pic>
      <xdr:nvPicPr>
        <xdr:cNvPr id="7" name="תמונה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5275" y="551815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3040775</xdr:colOff>
      <xdr:row>23</xdr:row>
      <xdr:rowOff>19050</xdr:rowOff>
    </xdr:from>
    <xdr:to>
      <xdr:col>1</xdr:col>
      <xdr:colOff>3184775</xdr:colOff>
      <xdr:row>23</xdr:row>
      <xdr:rowOff>163050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250" y="518160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3035913</xdr:colOff>
      <xdr:row>26</xdr:row>
      <xdr:rowOff>30162</xdr:rowOff>
    </xdr:from>
    <xdr:to>
      <xdr:col>1</xdr:col>
      <xdr:colOff>3179913</xdr:colOff>
      <xdr:row>26</xdr:row>
      <xdr:rowOff>174162</xdr:rowOff>
    </xdr:to>
    <xdr:pic>
      <xdr:nvPicPr>
        <xdr:cNvPr id="9" name="תמונה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21112" y="5935662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3033863</xdr:colOff>
      <xdr:row>29</xdr:row>
      <xdr:rowOff>14288</xdr:rowOff>
    </xdr:from>
    <xdr:to>
      <xdr:col>1</xdr:col>
      <xdr:colOff>3177863</xdr:colOff>
      <xdr:row>29</xdr:row>
      <xdr:rowOff>158288</xdr:rowOff>
    </xdr:to>
    <xdr:pic>
      <xdr:nvPicPr>
        <xdr:cNvPr id="10" name="תמונה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23162" y="6319838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3040062</xdr:colOff>
      <xdr:row>32</xdr:row>
      <xdr:rowOff>31750</xdr:rowOff>
    </xdr:from>
    <xdr:to>
      <xdr:col>1</xdr:col>
      <xdr:colOff>3184062</xdr:colOff>
      <xdr:row>32</xdr:row>
      <xdr:rowOff>175750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963" y="693737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3040063</xdr:colOff>
      <xdr:row>34</xdr:row>
      <xdr:rowOff>23813</xdr:rowOff>
    </xdr:from>
    <xdr:to>
      <xdr:col>1</xdr:col>
      <xdr:colOff>3184063</xdr:colOff>
      <xdr:row>34</xdr:row>
      <xdr:rowOff>167813</xdr:rowOff>
    </xdr:to>
    <xdr:pic>
      <xdr:nvPicPr>
        <xdr:cNvPr id="12" name="תמונה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962" y="7710488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3048000</xdr:colOff>
      <xdr:row>35</xdr:row>
      <xdr:rowOff>15875</xdr:rowOff>
    </xdr:from>
    <xdr:to>
      <xdr:col>1</xdr:col>
      <xdr:colOff>3192000</xdr:colOff>
      <xdr:row>35</xdr:row>
      <xdr:rowOff>159875</xdr:rowOff>
    </xdr:to>
    <xdr:pic>
      <xdr:nvPicPr>
        <xdr:cNvPr id="13" name="תמונה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09025" y="8045450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3040062</xdr:colOff>
      <xdr:row>36</xdr:row>
      <xdr:rowOff>23813</xdr:rowOff>
    </xdr:from>
    <xdr:to>
      <xdr:col>1</xdr:col>
      <xdr:colOff>3184062</xdr:colOff>
      <xdr:row>36</xdr:row>
      <xdr:rowOff>167813</xdr:rowOff>
    </xdr:to>
    <xdr:pic>
      <xdr:nvPicPr>
        <xdr:cNvPr id="14" name="תמונה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963" y="8253413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3040063</xdr:colOff>
      <xdr:row>37</xdr:row>
      <xdr:rowOff>23812</xdr:rowOff>
    </xdr:from>
    <xdr:to>
      <xdr:col>1</xdr:col>
      <xdr:colOff>3184063</xdr:colOff>
      <xdr:row>37</xdr:row>
      <xdr:rowOff>167812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962" y="845343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3040062</xdr:colOff>
      <xdr:row>38</xdr:row>
      <xdr:rowOff>23813</xdr:rowOff>
    </xdr:from>
    <xdr:to>
      <xdr:col>1</xdr:col>
      <xdr:colOff>3184062</xdr:colOff>
      <xdr:row>38</xdr:row>
      <xdr:rowOff>167813</xdr:rowOff>
    </xdr:to>
    <xdr:pic>
      <xdr:nvPicPr>
        <xdr:cNvPr id="16" name="תמונה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816963" y="8653463"/>
          <a:ext cx="144000" cy="144000"/>
        </a:xfrm>
        <a:prstGeom prst="rect">
          <a:avLst/>
        </a:prstGeom>
      </xdr:spPr>
    </xdr:pic>
    <xdr:clientData/>
  </xdr:twoCellAnchor>
  <xdr:oneCellAnchor>
    <xdr:from>
      <xdr:col>1</xdr:col>
      <xdr:colOff>3035913</xdr:colOff>
      <xdr:row>27</xdr:row>
      <xdr:rowOff>30162</xdr:rowOff>
    </xdr:from>
    <xdr:ext cx="144000" cy="144000"/>
    <xdr:pic>
      <xdr:nvPicPr>
        <xdr:cNvPr id="17" name="תמונה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478462" y="7164387"/>
          <a:ext cx="144000" cy="144000"/>
        </a:xfrm>
        <a:prstGeom prst="rect">
          <a:avLst/>
        </a:prstGeom>
      </xdr:spPr>
    </xdr:pic>
    <xdr:clientData/>
  </xdr:oneCellAnchor>
  <xdr:oneCellAnchor>
    <xdr:from>
      <xdr:col>1</xdr:col>
      <xdr:colOff>3040062</xdr:colOff>
      <xdr:row>39</xdr:row>
      <xdr:rowOff>23813</xdr:rowOff>
    </xdr:from>
    <xdr:ext cx="144000" cy="144000"/>
    <xdr:pic>
      <xdr:nvPicPr>
        <xdr:cNvPr id="18" name="תמונה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474313" y="10082213"/>
          <a:ext cx="144000" cy="14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showGridLines="0" showRowColHeaders="0" showZeros="0" rightToLeft="1" tabSelected="1" zoomScaleNormal="100" workbookViewId="0">
      <selection activeCell="C36" sqref="C36"/>
    </sheetView>
  </sheetViews>
  <sheetFormatPr defaultColWidth="9" defaultRowHeight="15" x14ac:dyDescent="0.25"/>
  <cols>
    <col min="1" max="1" width="9" style="8"/>
    <col min="2" max="2" width="51.7109375" style="8" customWidth="1"/>
    <col min="3" max="3" width="48.5703125" style="8" bestFit="1" customWidth="1"/>
    <col min="4" max="4" width="24.7109375" style="8" customWidth="1"/>
    <col min="5" max="5" width="27.42578125" style="8" customWidth="1"/>
    <col min="6" max="6" width="25.5703125" style="8" customWidth="1"/>
    <col min="7" max="11" width="9" style="8"/>
    <col min="12" max="12" width="9" style="8" hidden="1" customWidth="1"/>
    <col min="13" max="16384" width="9" style="8"/>
  </cols>
  <sheetData>
    <row r="1" spans="2:12" ht="78" customHeight="1" x14ac:dyDescent="0.25">
      <c r="B1" s="9"/>
      <c r="C1" s="10"/>
      <c r="D1" s="10"/>
      <c r="E1" s="10"/>
      <c r="F1" s="11"/>
    </row>
    <row r="2" spans="2:12" ht="60" customHeight="1" x14ac:dyDescent="0.25">
      <c r="B2" s="59" t="s">
        <v>32</v>
      </c>
      <c r="C2" s="60"/>
      <c r="D2" s="60"/>
      <c r="E2" s="60"/>
      <c r="F2" s="61"/>
    </row>
    <row r="3" spans="2:12" ht="15.75" thickBot="1" x14ac:dyDescent="0.3">
      <c r="B3" s="12"/>
      <c r="C3" s="1"/>
      <c r="D3" s="1"/>
      <c r="E3" s="1"/>
      <c r="F3" s="13"/>
    </row>
    <row r="4" spans="2:12" ht="16.5" thickBot="1" x14ac:dyDescent="0.3">
      <c r="B4" s="14" t="s">
        <v>0</v>
      </c>
      <c r="C4" s="44"/>
      <c r="D4" s="1"/>
      <c r="E4" s="2" t="str">
        <f>IF(AND(C4&lt;150000,NOT(ISBLANK(C4))),"₪ לא זכאי - מחזור לשנת 2019 נמוך מ-150 אלף",IF(AND(C4&gt;400000000,NOT(ISBLANK(C4))),"₪ לא זכאי - מחזור לשנת 2019 גבוה מ-400 מיליון",""))</f>
        <v/>
      </c>
      <c r="F4" s="13"/>
    </row>
    <row r="5" spans="2:12" ht="16.5" thickBot="1" x14ac:dyDescent="0.3">
      <c r="B5" s="14" t="s">
        <v>1</v>
      </c>
      <c r="C5" s="44"/>
      <c r="D5" s="1"/>
      <c r="E5" s="2" t="str">
        <f>IF(AND(C5&gt;=C4,NOT(OR(ISBLANK(C5),ISBLANK(C4)))),"לא זכאי - מחזור לשנת 2020 לא נמוך ממחזור לשנת 2019","")</f>
        <v/>
      </c>
      <c r="F5" s="13"/>
    </row>
    <row r="6" spans="2:12" x14ac:dyDescent="0.25">
      <c r="B6" s="12"/>
      <c r="C6" s="1"/>
      <c r="D6" s="1"/>
      <c r="E6" s="1"/>
      <c r="F6" s="13"/>
    </row>
    <row r="7" spans="2:12" ht="15.75" thickBot="1" x14ac:dyDescent="0.3">
      <c r="B7" s="16" t="s">
        <v>25</v>
      </c>
      <c r="C7" s="1"/>
      <c r="D7" s="1"/>
      <c r="E7" s="1"/>
      <c r="F7" s="13"/>
    </row>
    <row r="8" spans="2:12" ht="15.75" thickBot="1" x14ac:dyDescent="0.3">
      <c r="B8" s="52" t="s">
        <v>23</v>
      </c>
      <c r="C8" s="44"/>
      <c r="D8" s="1"/>
      <c r="E8" s="1"/>
      <c r="F8" s="13"/>
    </row>
    <row r="9" spans="2:12" ht="16.5" thickBot="1" x14ac:dyDescent="0.3">
      <c r="B9" s="14" t="str">
        <f>IF(C8=$L$11,"הוצאות שכירות (כולל דמי ניהול) 2019","הוצאות שכירות 2019")</f>
        <v>הוצאות שכירות 2019</v>
      </c>
      <c r="C9" s="44"/>
      <c r="D9" s="1"/>
      <c r="E9" s="2"/>
      <c r="F9" s="13"/>
    </row>
    <row r="10" spans="2:12" ht="16.5" thickBot="1" x14ac:dyDescent="0.3">
      <c r="B10" s="14" t="str">
        <f>IF(C8=$L$12,"דמי ניהול 2019","")</f>
        <v/>
      </c>
      <c r="C10" s="44"/>
      <c r="D10" s="1"/>
      <c r="E10" s="2"/>
      <c r="F10" s="13"/>
      <c r="L10" s="8" t="s">
        <v>21</v>
      </c>
    </row>
    <row r="11" spans="2:12" ht="16.5" thickBot="1" x14ac:dyDescent="0.3">
      <c r="B11" s="14" t="s">
        <v>26</v>
      </c>
      <c r="C11" s="53">
        <f>IFERROR(IF(C8=$L$11,C9*0.85,IF(AND(C8=$L$12,C10&gt;0.15*(C9+C10)),0.85*(C9+C10),C9)),"")</f>
        <v>0</v>
      </c>
      <c r="D11" s="1"/>
      <c r="E11" s="2"/>
      <c r="F11" s="13"/>
      <c r="L11" s="8" t="s">
        <v>24</v>
      </c>
    </row>
    <row r="12" spans="2:12" ht="16.5" thickBot="1" x14ac:dyDescent="0.3">
      <c r="B12" s="14" t="s">
        <v>2</v>
      </c>
      <c r="C12" s="7" t="str">
        <f>IFERROR(C11/C4,"")</f>
        <v/>
      </c>
      <c r="D12" s="1"/>
      <c r="E12" s="2" t="str">
        <f>IFERROR(IF(AND(C12&lt;0.17,NOT(OR(ISBLANK(C9),ISBLANK(C4)))),"לא זכאי - סך הוצאות השכירות 2019 נמוך מ-17% ממחזור 2019",""),"")</f>
        <v/>
      </c>
      <c r="F12" s="13"/>
      <c r="L12" s="8" t="s">
        <v>22</v>
      </c>
    </row>
    <row r="13" spans="2:12" ht="16.5" thickBot="1" x14ac:dyDescent="0.3">
      <c r="B13" s="14" t="str">
        <f>IF(C8=$L$11,"הוצאות שכירות (כולל דמי ניהול) 2020","הוצאות שכירות 2020")</f>
        <v>הוצאות שכירות 2020</v>
      </c>
      <c r="C13" s="44"/>
      <c r="D13" s="1"/>
      <c r="E13" s="2"/>
      <c r="F13" s="13"/>
    </row>
    <row r="14" spans="2:12" ht="16.5" thickBot="1" x14ac:dyDescent="0.3">
      <c r="B14" s="14" t="str">
        <f>IF(C8=$L$12,"דמי ניהול 2020","")</f>
        <v/>
      </c>
      <c r="C14" s="44"/>
      <c r="D14" s="1"/>
      <c r="E14" s="2"/>
      <c r="F14" s="13"/>
    </row>
    <row r="15" spans="2:12" ht="16.5" thickBot="1" x14ac:dyDescent="0.3">
      <c r="B15" s="14" t="s">
        <v>27</v>
      </c>
      <c r="C15" s="53">
        <f>IFERROR(IF(C8=$L$11,C13*0.85,IF(AND(C8=$L$12,C14&gt;0.15*(C13+C14)),0.85*(C13+C14),C13)),"")</f>
        <v>0</v>
      </c>
      <c r="D15" s="1"/>
      <c r="E15" s="2" t="str">
        <f>IF(AND(C15&lt;0.8*C11,NOT(OR(ISBLANK(C9),ISBLANK(C13)))),"לא זכאי - סך הוצאות השכירות 2020 נמוך מ-80% מסך הוצאות השכירות 2019","")</f>
        <v/>
      </c>
      <c r="F15" s="13"/>
    </row>
    <row r="16" spans="2:12" ht="16.5" thickBot="1" x14ac:dyDescent="0.3">
      <c r="B16" s="14" t="s">
        <v>30</v>
      </c>
      <c r="C16" s="44"/>
      <c r="D16" s="1"/>
      <c r="E16" s="2"/>
      <c r="F16" s="13"/>
    </row>
    <row r="17" spans="2:13" ht="15.75" thickBot="1" x14ac:dyDescent="0.3">
      <c r="B17" s="12"/>
      <c r="C17" s="1"/>
      <c r="D17" s="1"/>
      <c r="E17" s="1"/>
      <c r="F17" s="13"/>
    </row>
    <row r="18" spans="2:13" ht="33.75" customHeight="1" thickBot="1" x14ac:dyDescent="0.3">
      <c r="B18" s="15" t="s">
        <v>31</v>
      </c>
      <c r="C18" s="44"/>
      <c r="D18" s="25"/>
      <c r="E18" s="24"/>
      <c r="F18" s="26"/>
    </row>
    <row r="19" spans="2:13" x14ac:dyDescent="0.25">
      <c r="B19" s="12"/>
      <c r="C19" s="1"/>
      <c r="D19" s="1"/>
      <c r="E19" s="1"/>
      <c r="F19" s="13"/>
    </row>
    <row r="20" spans="2:13" ht="15.75" thickBot="1" x14ac:dyDescent="0.3">
      <c r="B20" s="16" t="s">
        <v>3</v>
      </c>
      <c r="C20" s="1"/>
      <c r="D20" s="1"/>
      <c r="E20" s="1"/>
      <c r="F20" s="13"/>
    </row>
    <row r="21" spans="2:13" ht="15.75" x14ac:dyDescent="0.25">
      <c r="B21" s="31"/>
      <c r="C21" s="32" t="s">
        <v>4</v>
      </c>
      <c r="D21" s="2"/>
      <c r="E21" s="2"/>
      <c r="F21" s="35"/>
    </row>
    <row r="22" spans="2:13" ht="30.75" customHeight="1" x14ac:dyDescent="0.25">
      <c r="B22" s="33" t="s">
        <v>20</v>
      </c>
      <c r="C22" s="45"/>
      <c r="D22" s="2"/>
      <c r="E22" s="2"/>
      <c r="F22" s="35"/>
      <c r="H22" s="28"/>
    </row>
    <row r="23" spans="2:13" ht="27.75" customHeight="1" x14ac:dyDescent="0.25">
      <c r="B23" s="33" t="s">
        <v>19</v>
      </c>
      <c r="C23" s="45"/>
      <c r="D23" s="2"/>
      <c r="E23" s="2"/>
      <c r="F23" s="35"/>
    </row>
    <row r="24" spans="2:13" ht="27" x14ac:dyDescent="0.25">
      <c r="B24" s="33" t="s">
        <v>5</v>
      </c>
      <c r="C24" s="45"/>
      <c r="D24" s="2"/>
      <c r="E24" s="2"/>
      <c r="F24" s="35"/>
      <c r="M24" s="27"/>
    </row>
    <row r="25" spans="2:13" ht="15.75" x14ac:dyDescent="0.25">
      <c r="B25" s="33" t="s">
        <v>6</v>
      </c>
      <c r="C25" s="45"/>
      <c r="D25" s="2"/>
      <c r="E25" s="2"/>
      <c r="F25" s="35"/>
    </row>
    <row r="26" spans="2:13" ht="15.75" x14ac:dyDescent="0.25">
      <c r="B26" s="34" t="s">
        <v>7</v>
      </c>
      <c r="C26" s="45"/>
      <c r="D26" s="2"/>
      <c r="E26" s="2"/>
      <c r="F26" s="35"/>
    </row>
    <row r="27" spans="2:13" ht="15.75" x14ac:dyDescent="0.25">
      <c r="B27" s="34" t="s">
        <v>8</v>
      </c>
      <c r="C27" s="45"/>
      <c r="D27" s="2"/>
      <c r="E27" s="2"/>
      <c r="F27" s="35"/>
    </row>
    <row r="28" spans="2:13" ht="16.5" thickBot="1" x14ac:dyDescent="0.3">
      <c r="B28" s="18" t="s">
        <v>28</v>
      </c>
      <c r="C28" s="46"/>
      <c r="D28" s="2"/>
      <c r="E28" s="2"/>
      <c r="F28" s="35"/>
    </row>
    <row r="29" spans="2:13" x14ac:dyDescent="0.25">
      <c r="B29" s="12"/>
      <c r="C29" s="1"/>
      <c r="D29" s="1"/>
      <c r="E29" s="1"/>
      <c r="F29" s="13"/>
    </row>
    <row r="30" spans="2:13" ht="15.75" thickBot="1" x14ac:dyDescent="0.3">
      <c r="B30" s="16" t="s">
        <v>9</v>
      </c>
      <c r="C30" s="29"/>
      <c r="D30" s="1"/>
      <c r="E30" s="1"/>
      <c r="F30" s="13"/>
    </row>
    <row r="31" spans="2:13" ht="16.5" thickBot="1" x14ac:dyDescent="0.3">
      <c r="B31" s="14" t="s">
        <v>4</v>
      </c>
      <c r="C31" s="44">
        <v>0</v>
      </c>
      <c r="D31" s="1"/>
      <c r="E31" s="3" t="str">
        <f>IF(AND(C4&lt;=300000,C31&lt;&gt;9000,NOT(OR(ISBLANK(C31),ISBLANK(C4)))),"לא זכאי - מחזור 2019 נמוך מ-300 אלף ₪ וסכום מענק פגיעה ממושכת שונה מ 9,000 ₪","")</f>
        <v/>
      </c>
      <c r="F31" s="13"/>
    </row>
    <row r="32" spans="2:13" x14ac:dyDescent="0.25">
      <c r="B32" s="12"/>
      <c r="C32" s="1"/>
      <c r="D32" s="1"/>
      <c r="E32" s="1"/>
      <c r="F32" s="13"/>
    </row>
    <row r="33" spans="2:12" ht="16.5" thickBot="1" x14ac:dyDescent="0.3">
      <c r="B33" s="16" t="s">
        <v>10</v>
      </c>
      <c r="C33" s="30"/>
      <c r="D33" s="1"/>
      <c r="E33" s="2"/>
      <c r="F33" s="35"/>
    </row>
    <row r="34" spans="2:12" ht="45" x14ac:dyDescent="0.25">
      <c r="B34" s="17"/>
      <c r="C34" s="4" t="s">
        <v>4</v>
      </c>
      <c r="D34" s="5" t="s">
        <v>11</v>
      </c>
      <c r="E34" s="2"/>
      <c r="F34" s="35"/>
    </row>
    <row r="35" spans="2:12" ht="27" x14ac:dyDescent="0.25">
      <c r="B35" s="36" t="s">
        <v>12</v>
      </c>
      <c r="C35" s="47"/>
      <c r="D35" s="48"/>
      <c r="E35" s="2"/>
      <c r="F35" s="35"/>
      <c r="L35" s="28"/>
    </row>
    <row r="36" spans="2:12" ht="15.75" x14ac:dyDescent="0.25">
      <c r="B36" s="37" t="s">
        <v>13</v>
      </c>
      <c r="C36" s="47"/>
      <c r="D36" s="49"/>
      <c r="E36" s="2"/>
      <c r="F36" s="13"/>
      <c r="L36" s="28"/>
    </row>
    <row r="37" spans="2:12" ht="15.75" x14ac:dyDescent="0.25">
      <c r="B37" s="34" t="s">
        <v>6</v>
      </c>
      <c r="C37" s="47"/>
      <c r="D37" s="50"/>
      <c r="E37" s="2"/>
      <c r="F37" s="13"/>
    </row>
    <row r="38" spans="2:12" ht="15.75" x14ac:dyDescent="0.25">
      <c r="B38" s="34" t="s">
        <v>7</v>
      </c>
      <c r="C38" s="47"/>
      <c r="D38" s="50"/>
      <c r="E38" s="2"/>
      <c r="F38" s="13"/>
    </row>
    <row r="39" spans="2:12" ht="15.75" x14ac:dyDescent="0.25">
      <c r="B39" s="34" t="s">
        <v>8</v>
      </c>
      <c r="C39" s="47"/>
      <c r="D39" s="50"/>
      <c r="E39" s="2"/>
      <c r="F39" s="13"/>
    </row>
    <row r="40" spans="2:12" ht="16.5" thickBot="1" x14ac:dyDescent="0.3">
      <c r="B40" s="18" t="s">
        <v>28</v>
      </c>
      <c r="C40" s="58"/>
      <c r="D40" s="51"/>
      <c r="E40" s="2"/>
      <c r="F40" s="13"/>
    </row>
    <row r="41" spans="2:12" ht="15.75" x14ac:dyDescent="0.25">
      <c r="B41" s="12"/>
      <c r="C41" s="6"/>
      <c r="D41" s="1"/>
      <c r="E41" s="2" t="str">
        <f>IF(AND(COUNTIF(D35:D40,"&gt;=0.8")&lt;3,COUNTBLANK(D35:D40)&lt;6),"לא זכאי - שיעור ירידת המחזורים לא היה גבוה מ 80% ב 3 או יותר מתקופות הזכאות","")</f>
        <v/>
      </c>
      <c r="F41" s="13"/>
    </row>
    <row r="42" spans="2:12" x14ac:dyDescent="0.25">
      <c r="B42" s="16" t="s">
        <v>14</v>
      </c>
      <c r="C42" s="6"/>
      <c r="D42" s="1"/>
      <c r="E42" s="1"/>
      <c r="F42" s="13"/>
    </row>
    <row r="43" spans="2:12" ht="15.75" thickBot="1" x14ac:dyDescent="0.3">
      <c r="B43" s="12"/>
      <c r="C43" s="6"/>
      <c r="D43" s="1"/>
      <c r="E43" s="1"/>
      <c r="F43" s="13"/>
    </row>
    <row r="44" spans="2:12" ht="30" x14ac:dyDescent="0.25">
      <c r="B44" s="38" t="s">
        <v>15</v>
      </c>
      <c r="C44" s="39">
        <f>COUNTIF(C35:C40,"&gt;0")</f>
        <v>0</v>
      </c>
      <c r="D44" s="1"/>
      <c r="E44" s="2" t="str">
        <f>IF(AND(C44&lt;3,COUNTBLANK(C35:C40)&lt;6),"לא זכאי - העסק קיבל פחות מ-3 מענקי השתתפות בהוצאות קבועות","")</f>
        <v/>
      </c>
      <c r="F44" s="13"/>
    </row>
    <row r="45" spans="2:12" ht="30" x14ac:dyDescent="0.25">
      <c r="B45" s="19" t="s">
        <v>29</v>
      </c>
      <c r="C45" s="40">
        <f>SUM(C35:C40)</f>
        <v>0</v>
      </c>
      <c r="D45" s="1"/>
      <c r="E45" s="2" t="str">
        <f>IFERROR(IF(C45/C44&gt;=500000,"לא זכאי - ממוצע מענקי השתתפות בהוצאות קבועות גבוה מ 500 אלף",""),"")</f>
        <v/>
      </c>
      <c r="F45" s="13"/>
    </row>
    <row r="46" spans="2:12" ht="41.25" x14ac:dyDescent="0.25">
      <c r="B46" s="19" t="s">
        <v>16</v>
      </c>
      <c r="C46" s="40">
        <f>C5+SUM(C22:C28)+C31+SUM(C35:C40)</f>
        <v>0</v>
      </c>
      <c r="D46" s="1"/>
      <c r="E46" s="2" t="str">
        <f>IF(AND(IF(C40&gt;0,C46&gt;=1.17*C4,C46&gt;=C4),NOT(OR(ISBLANK(C5),ISBLANK(C4)))),"לא זכאי - מחזור 2020, בתוספת המענקים שניתנו, גבוה ממחזור 2019","")</f>
        <v/>
      </c>
      <c r="F46" s="13"/>
    </row>
    <row r="47" spans="2:12" x14ac:dyDescent="0.25">
      <c r="B47" s="20" t="s">
        <v>17</v>
      </c>
      <c r="C47" s="41">
        <v>120000</v>
      </c>
      <c r="D47" s="1"/>
      <c r="E47" s="1"/>
      <c r="F47" s="13"/>
    </row>
    <row r="48" spans="2:12" ht="15.75" thickBot="1" x14ac:dyDescent="0.3">
      <c r="B48" s="21"/>
      <c r="C48" s="42"/>
      <c r="D48" s="1"/>
      <c r="E48" s="1"/>
      <c r="F48" s="13"/>
    </row>
    <row r="49" spans="2:6" ht="21.75" thickBot="1" x14ac:dyDescent="0.3">
      <c r="B49" s="43" t="s">
        <v>18</v>
      </c>
      <c r="C49" s="57">
        <f>IF(SUMPRODUCT(--(E1:E48&lt;&gt;""))&gt;0,"לא זכאי",MIN(C18*100,C47,C16,IF(C40&gt;0,C4*1.17-C46,C4-C46),COUNTIF(C36:C40,"&gt;0")*500000+COUNTIF(C35,"&gt;0")*400000-C45))</f>
        <v>0</v>
      </c>
      <c r="D49" s="1"/>
      <c r="E49" s="1"/>
      <c r="F49" s="13"/>
    </row>
    <row r="50" spans="2:6" ht="47.25" customHeight="1" thickBot="1" x14ac:dyDescent="0.3">
      <c r="B50" s="54"/>
      <c r="C50" s="55" t="str">
        <f>IF(AND(C49=C16,C16&lt;MIN(C18*100,C47,IF(C40&gt;0,C4*1.17-C46,C4-C46),COUNTIF(C36:C40,"&gt;0")*500000+COUNTIF(C35,"&gt;0")*400000-C45),C49&gt;0),"סכום המענק הינו בגובה הוצאות השכירות ששולמו בפועל לשנת 2020. ניתן יהיה להגיש בקשה להשלמה עד מרץ 2026, בכפוף לתשלום לבעל הנכס, להשלמה של עוד:","")</f>
        <v/>
      </c>
      <c r="D50" s="56" t="str">
        <f>IF(C50="","",MIN(C18*100,C47,IF(C40&gt;0,C4*1.17-C46,C4-C46),COUNTIF(C36:C40,"&gt;0")*500000+COUNTIF(C35,"&gt;0")*400000-C45)-C16)</f>
        <v/>
      </c>
      <c r="E50" s="22"/>
      <c r="F50" s="23"/>
    </row>
  </sheetData>
  <sheetProtection algorithmName="SHA-512" hashValue="BDhQ2WVRKYAZSqJoo9D7MRlqP0bSfe5NylS6rgTTpWkZNUZZJAxsggMuyzGG3zjDnGMFzpUeXstuWZRCnj4AjQ==" saltValue="eGZk6J5NPtCXhQbJjiR+pw==" spinCount="100000" sheet="1" objects="1" scenarios="1" selectLockedCells="1"/>
  <mergeCells count="1">
    <mergeCell ref="B2:F2"/>
  </mergeCells>
  <dataValidations count="9">
    <dataValidation type="custom" allowBlank="1" showErrorMessage="1" errorTitle="שגיאה" error="יש להזין ערך מספרי בין 1,000 ל-15,000" sqref="C24:C28">
      <formula1>OR(C24=0,AND(C24&gt;=1000,C24&lt;=15000))</formula1>
    </dataValidation>
    <dataValidation type="decimal" allowBlank="1" showInputMessage="1" showErrorMessage="1" errorTitle="שגיאה" error="יש להזין אחוזים בין 0% ל-100%" sqref="D35:D40">
      <formula1>0</formula1>
      <formula2>1</formula2>
    </dataValidation>
    <dataValidation type="custom" allowBlank="1" showErrorMessage="1" errorTitle="שגיאה" error="יש להזין ערך מספרי בין 700 ל-400,000" sqref="C35">
      <formula1>OR(C35=0,AND(C35&gt;=700,C35&lt;=400000))</formula1>
    </dataValidation>
    <dataValidation type="custom" allowBlank="1" showErrorMessage="1" errorTitle="שגיאה" error="יש להזין ערך מספרי בין 1,950 ל-50,000" sqref="C31">
      <formula1>OR(C31=0,AND(C31&gt;=1950,C31&lt;=50000))</formula1>
    </dataValidation>
    <dataValidation type="custom" allowBlank="1" showErrorMessage="1" errorTitle="שגיאה" error="יש להזין ערך מספרי בין 500 ל-10,500" sqref="C23">
      <formula1>OR(C23=0,AND(C23&gt;=500,C23&lt;=10500))</formula1>
    </dataValidation>
    <dataValidation type="custom" allowBlank="1" showErrorMessage="1" errorTitle="שגיאה" error="יש להזין ערך מספרי בין 1,300 ל-6,000" sqref="C22">
      <formula1>OR(C22=0,AND(C22&gt;=1300,C22&lt;=6000))</formula1>
    </dataValidation>
    <dataValidation type="decimal" operator="greaterThanOrEqual" allowBlank="1" showInputMessage="1" showErrorMessage="1" errorTitle="שגיאה" error="יש להזין ערך מספרי בלבד" sqref="C4:C5 C18 C15:C16 C9:C11">
      <formula1>0</formula1>
    </dataValidation>
    <dataValidation type="list" operator="greaterThanOrEqual" allowBlank="1" showInputMessage="1" showErrorMessage="1" errorTitle="שגיאה" error="יש לבחור ערך מהרשימה" promptTitle="בחר ערך מהרשימה" sqref="C8">
      <formula1>$L$10:$L$12</formula1>
    </dataValidation>
    <dataValidation type="custom" allowBlank="1" showErrorMessage="1" errorTitle="שגיאה" error="יש להזין ערך מספרי בין 700 ל-500,000" sqref="C36:C40">
      <formula1>OR(C36=0,AND(C36&gt;=700,C36&lt;=500000))</formula1>
    </dataValidation>
  </dataValidations>
  <pageMargins left="0.7" right="0.7" top="0.75" bottom="0.75" header="0.3" footer="0.3"/>
  <pageSetup paperSize="9" scale="47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A199EF6F11BA74D9A7FA1AAE36AA9B3" ma:contentTypeVersion="1" ma:contentTypeDescription="צור מסמך חדש." ma:contentTypeScope="" ma:versionID="7b6cdb80f6bffe2401adc3a2a6516f7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42ec4aa90ca5908ec93088f29f63e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0D7CBA-3268-4277-8F4E-1C8477C168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D2A59-A8B0-440E-B31E-266F19D3EF9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0DC83-A0BB-44F8-A58C-AAFFE8E7483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 1</vt:lpstr>
    </vt:vector>
  </TitlesOfParts>
  <Company>Ministry Of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איתמר גזלה</dc:creator>
  <cp:lastModifiedBy>איתמר גזלה</cp:lastModifiedBy>
  <cp:lastPrinted>2022-03-10T07:53:55Z</cp:lastPrinted>
  <dcterms:created xsi:type="dcterms:W3CDTF">2021-12-09T06:35:02Z</dcterms:created>
  <dcterms:modified xsi:type="dcterms:W3CDTF">2022-05-24T14:27:58Z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0x0101008A199EF6F11BA74D9A7FA1AAE36AA9B3</vt:lpwstr>
  </property>
</Properties>
</file>